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184AA11A-F24B-496E-AE32-6CE6B77E43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'12-01'!$A$1:$E$54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E30" i="13" s="1"/>
  <c r="E31" i="13" l="1"/>
  <c r="E33" i="13" s="1"/>
  <c r="E34" i="13" s="1"/>
  <c r="E35" i="13" s="1"/>
  <c r="E36" i="13" s="1"/>
  <c r="D16" i="13"/>
  <c r="D15" i="13"/>
  <c r="D32" i="13"/>
  <c r="D27" i="13"/>
  <c r="D26" i="13"/>
  <c r="B10" i="14" l="1"/>
</calcChain>
</file>

<file path=xl/sharedStrings.xml><?xml version="1.0" encoding="utf-8"?>
<sst xmlns="http://schemas.openxmlformats.org/spreadsheetml/2006/main" count="76" uniqueCount="71">
  <si>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</si>
  <si>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</si>
  <si>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</si>
  <si>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</si>
  <si>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</si>
  <si>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</si>
  <si>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</si>
  <si>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</si>
  <si>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</si>
  <si>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</si>
  <si>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</si>
  <si>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</si>
  <si>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</si>
  <si>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</si>
  <si>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</si>
  <si>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</si>
  <si>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</si>
  <si>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</si>
  <si>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</si>
  <si>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</si>
  <si>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</si>
  <si>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</si>
  <si>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</si>
  <si>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</si>
  <si>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</si>
  <si>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</si>
  <si>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</si>
  <si>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</si>
  <si>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</si>
  <si>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</si>
  <si>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</si>
  <si>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</si>
  <si>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</si>
  <si>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</si>
  <si>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</si>
  <si>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</si>
  <si>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</si>
  <si>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</si>
  <si>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</si>
  <si>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</si>
  <si>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</si>
  <si>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</si>
  <si>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</si>
  <si>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</si>
  <si>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</si>
  <si>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</si>
  <si>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</si>
  <si>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</si>
  <si>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</si>
  <si>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</si>
  <si>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</si>
  <si>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</si>
  <si>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</si>
  <si>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</si>
  <si>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4</t>
  </si>
  <si>
    <t>Реконструкция ЗТП</t>
  </si>
  <si>
    <t>Величина основного показателя проектируемого объекта Х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</si>
  <si>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</si>
  <si>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</si>
  <si>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</si>
  <si>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</si>
  <si>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</si>
  <si>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Постоянные величины базовой цены
табл. №3.13 п.11</t>
  </si>
  <si>
    <t>Реконструкция К=1,2  таб. 2.1, п.3</t>
  </si>
  <si>
    <t>НДС-20%</t>
  </si>
  <si>
    <t>5</t>
  </si>
  <si>
    <t>Всего по смете</t>
  </si>
  <si>
    <t>Перевод в текущие  цены по состоянию на 4 кв. 2024 г. (Письмо Минстроя России 18 10.2024 г. N 61327-ИФ/09)</t>
  </si>
  <si>
    <t>"____" _________________ 2025г.</t>
  </si>
  <si>
    <t>Реконструкция ЗТП, замена КСО-9шт, ЩО-9шт</t>
  </si>
  <si>
    <t>Проект реконструкции ЗТП-241 по адресу: г.Москва,  г.Щербинка (инв. № 43314373)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</si>
</sst>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1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" fontId="8" fillId="0" borderId="0" xfId="1" applyNumberFormat="1" applyFont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0" fontId="8" fillId="0" borderId="32" xfId="1" applyFont="1" applyBorder="1" applyAlignment="1">
      <alignment horizontal="center" vertical="center"/>
    </xf>
    <xf numFmtId="49" fontId="2" fillId="0" borderId="35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right" indent="1"/>
    </xf>
    <xf numFmtId="0" fontId="2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center" vertical="center" wrapText="1"/>
    </xf>
    <xf numFmtId="4" fontId="13" fillId="0" borderId="34" xfId="1" applyNumberFormat="1" applyFont="1" applyBorder="1"/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2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0" fontId="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49" fontId="2" fillId="0" borderId="28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4" fontId="3" fillId="0" borderId="34" xfId="0" applyNumberFormat="1" applyFont="1" applyBorder="1"/>
    <xf numFmtId="4" fontId="3" fillId="0" borderId="37" xfId="0" applyNumberFormat="1" applyFont="1" applyBorder="1"/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3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7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/>
    </xf>
    <xf numFmtId="0" fontId="73" fillId="0" borderId="2" xfId="0" applyFont="1" applyBorder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2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2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topLeftCell="A17" zoomScaleNormal="100" zoomScaleSheetLayoutView="100" workbookViewId="0">
      <selection activeCell="F27" sqref="F27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2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38"/>
    </row>
    <row r="2" spans="1:6" ht="15" customHeight="1" x14ac:dyDescent="0.25">
      <c r="A2" s="117" t="s">
        <v>45</v>
      </c>
      <c r="B2" s="117"/>
      <c r="C2" s="101"/>
      <c r="D2" s="100"/>
      <c r="E2"/>
    </row>
    <row r="3" spans="1:6" ht="15" customHeight="1" x14ac:dyDescent="0.25">
      <c r="A3" s="102"/>
      <c r="B3" s="101"/>
      <c r="C3" s="101"/>
      <c r="D3" s="102"/>
      <c r="E3"/>
    </row>
    <row r="4" spans="1:6" ht="15" customHeight="1" x14ac:dyDescent="0.25">
      <c r="A4" s="100" t="s">
        <v>46</v>
      </c>
      <c r="B4" s="101"/>
      <c r="C4" s="101"/>
      <c r="D4" s="103"/>
      <c r="E4"/>
    </row>
    <row r="5" spans="1:6" ht="15" customHeight="1" x14ac:dyDescent="0.25">
      <c r="A5" s="102"/>
      <c r="B5" s="101"/>
      <c r="C5" s="101"/>
      <c r="D5" s="103"/>
      <c r="E5"/>
    </row>
    <row r="6" spans="1:6" ht="15" customHeight="1" x14ac:dyDescent="0.25">
      <c r="A6" s="100" t="s">
        <v>47</v>
      </c>
      <c r="B6" s="101"/>
      <c r="C6" s="101"/>
      <c r="D6" s="103"/>
      <c r="E6"/>
    </row>
    <row r="7" spans="1:6" ht="15" customHeight="1" x14ac:dyDescent="0.25">
      <c r="A7" s="102"/>
      <c r="B7" s="101"/>
      <c r="C7" s="101"/>
      <c r="D7" s="100"/>
      <c r="E7"/>
    </row>
    <row r="8" spans="1:6" ht="15" customHeight="1" x14ac:dyDescent="0.25">
      <c r="A8" s="100" t="s">
        <v>68</v>
      </c>
      <c r="B8" s="101"/>
      <c r="C8" s="101"/>
      <c r="D8" s="100"/>
      <c r="E8"/>
    </row>
    <row r="9" spans="1:6" ht="15" customHeight="1" x14ac:dyDescent="0.25">
      <c r="A9" s="100"/>
      <c r="B9" s="101"/>
      <c r="C9" s="101"/>
      <c r="D9" s="100"/>
      <c r="E9"/>
    </row>
    <row r="10" spans="1:6" x14ac:dyDescent="0.25">
      <c r="A10" s="118" t="s">
        <v>48</v>
      </c>
      <c r="B10" s="118"/>
      <c r="C10" s="118"/>
      <c r="D10" s="118"/>
      <c r="E10" s="118"/>
    </row>
    <row r="11" spans="1:6" ht="15" hidden="1" customHeight="1" x14ac:dyDescent="0.25">
      <c r="A11" s="119" t="s">
        <v>49</v>
      </c>
      <c r="B11" s="119"/>
      <c r="C11" s="119"/>
      <c r="D11" s="119"/>
      <c r="E11" s="119"/>
    </row>
    <row r="12" spans="1:6" ht="15" hidden="1" customHeight="1" x14ac:dyDescent="0.25">
      <c r="A12" s="132" t="s">
        <v>15</v>
      </c>
      <c r="B12" s="132"/>
      <c r="C12" s="31"/>
      <c r="D12" s="132" t="s">
        <v>20</v>
      </c>
      <c r="E12" s="132"/>
    </row>
    <row r="13" spans="1:6" ht="18.75" hidden="1" customHeight="1" x14ac:dyDescent="0.25">
      <c r="A13" s="132"/>
      <c r="B13" s="132"/>
      <c r="C13" s="32"/>
      <c r="D13" s="132"/>
      <c r="E13" s="132"/>
    </row>
    <row r="14" spans="1:6" hidden="1" x14ac:dyDescent="0.25">
      <c r="B14" s="19"/>
      <c r="C14" s="20"/>
      <c r="E14" s="19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34" t="s">
        <v>19</v>
      </c>
      <c r="B16" s="134"/>
      <c r="C16" s="134"/>
      <c r="D16" s="134" t="str">
        <f>A16</f>
        <v>«_____»_____________ 2021 г.</v>
      </c>
      <c r="E16" s="134"/>
      <c r="F16" s="134"/>
    </row>
    <row r="17" spans="1:10" s="3" customFormat="1" ht="48" customHeight="1" x14ac:dyDescent="0.25">
      <c r="A17" s="133" t="s">
        <v>70</v>
      </c>
      <c r="B17" s="133"/>
      <c r="C17" s="133"/>
      <c r="D17" s="133"/>
      <c r="E17" s="133"/>
      <c r="F17" s="23"/>
    </row>
    <row r="18" spans="1:10" s="4" customFormat="1" ht="11.25" customHeight="1" x14ac:dyDescent="0.2">
      <c r="A18" s="131" t="s">
        <v>50</v>
      </c>
      <c r="B18" s="131"/>
      <c r="C18" s="131"/>
      <c r="D18" s="131"/>
      <c r="E18" s="131"/>
      <c r="F18" s="24"/>
    </row>
    <row r="19" spans="1:10" s="4" customFormat="1" ht="14.25" x14ac:dyDescent="0.2">
      <c r="A19" s="135" t="s">
        <v>21</v>
      </c>
      <c r="B19" s="135"/>
      <c r="C19" s="135"/>
      <c r="D19" s="135"/>
      <c r="E19" s="135"/>
      <c r="F19" s="24"/>
    </row>
    <row r="20" spans="1:10" s="8" customFormat="1" ht="12.75" x14ac:dyDescent="0.2">
      <c r="A20" s="131" t="s">
        <v>51</v>
      </c>
      <c r="B20" s="131"/>
      <c r="C20" s="131"/>
      <c r="D20" s="131"/>
      <c r="E20" s="131"/>
      <c r="F20" s="25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30"/>
      <c r="D21" s="130"/>
      <c r="E21" s="130"/>
      <c r="F21" s="26"/>
    </row>
    <row r="22" spans="1:10" ht="60" x14ac:dyDescent="0.25">
      <c r="A22" s="41" t="s">
        <v>2</v>
      </c>
      <c r="B22" s="42" t="s">
        <v>3</v>
      </c>
      <c r="C22" s="42" t="s">
        <v>4</v>
      </c>
      <c r="D22" s="42" t="s">
        <v>5</v>
      </c>
      <c r="E22" s="43" t="s">
        <v>6</v>
      </c>
      <c r="F22" s="1"/>
    </row>
    <row r="23" spans="1:10" s="8" customFormat="1" ht="12.75" x14ac:dyDescent="0.2">
      <c r="A23" s="44">
        <v>1</v>
      </c>
      <c r="B23" s="39">
        <v>2</v>
      </c>
      <c r="C23" s="39">
        <v>3</v>
      </c>
      <c r="D23" s="39">
        <v>4</v>
      </c>
      <c r="E23" s="45">
        <v>5</v>
      </c>
    </row>
    <row r="24" spans="1:10" s="8" customFormat="1" ht="28.5" customHeight="1" x14ac:dyDescent="0.2">
      <c r="A24" s="121" t="s">
        <v>22</v>
      </c>
      <c r="B24" s="122"/>
      <c r="C24" s="122"/>
      <c r="D24" s="122"/>
      <c r="E24" s="123"/>
    </row>
    <row r="25" spans="1:10" s="8" customFormat="1" ht="15.75" thickBot="1" x14ac:dyDescent="0.25">
      <c r="A25" s="46"/>
      <c r="B25" s="47" t="s">
        <v>55</v>
      </c>
      <c r="C25" s="48"/>
      <c r="D25" s="49"/>
      <c r="E25" s="50"/>
      <c r="F25" s="51"/>
      <c r="G25" s="12"/>
      <c r="H25" s="12"/>
      <c r="I25" s="12"/>
      <c r="J25" s="13"/>
    </row>
    <row r="26" spans="1:10" s="8" customFormat="1" ht="30.75" thickBot="1" x14ac:dyDescent="0.25">
      <c r="A26" s="124">
        <v>1</v>
      </c>
      <c r="B26" s="127" t="s">
        <v>69</v>
      </c>
      <c r="C26" s="52" t="s">
        <v>62</v>
      </c>
      <c r="D26" s="53" t="str">
        <f>CONCATENATE("a= ", I26*1000, " руб.", "b= ", I27*1000, " руб.")</f>
        <v>a= 4800 руб.b= 0 руб.</v>
      </c>
      <c r="E26" s="54"/>
      <c r="H26" s="8" t="s">
        <v>7</v>
      </c>
      <c r="I26" s="8">
        <v>4.8</v>
      </c>
    </row>
    <row r="27" spans="1:10" s="8" customFormat="1" ht="30" x14ac:dyDescent="0.2">
      <c r="A27" s="125"/>
      <c r="B27" s="128"/>
      <c r="C27" s="21" t="s">
        <v>56</v>
      </c>
      <c r="D27" s="10" t="str">
        <f>CONCATENATE("Х = ", I28)</f>
        <v>Х = 18</v>
      </c>
      <c r="E27" s="45"/>
      <c r="H27" s="8" t="s">
        <v>8</v>
      </c>
      <c r="I27" s="8">
        <v>0</v>
      </c>
    </row>
    <row r="28" spans="1:10" s="8" customFormat="1" ht="15.75" customHeight="1" x14ac:dyDescent="0.2">
      <c r="A28" s="125"/>
      <c r="B28" s="128"/>
      <c r="C28" s="40"/>
      <c r="D28" s="9"/>
      <c r="E28" s="45"/>
      <c r="H28" s="8" t="s">
        <v>9</v>
      </c>
      <c r="I28" s="8">
        <v>18</v>
      </c>
      <c r="J28" s="11">
        <f>ROUND((I26+I27*I28)*I29*1000,2)</f>
        <v>4800</v>
      </c>
    </row>
    <row r="29" spans="1:10" s="8" customFormat="1" x14ac:dyDescent="0.2">
      <c r="A29" s="125"/>
      <c r="B29" s="128"/>
      <c r="C29" s="40"/>
      <c r="D29" s="9"/>
      <c r="E29" s="45"/>
      <c r="I29" s="8">
        <v>1</v>
      </c>
      <c r="J29" s="11"/>
    </row>
    <row r="30" spans="1:10" s="8" customFormat="1" ht="15.75" thickBot="1" x14ac:dyDescent="0.25">
      <c r="A30" s="126"/>
      <c r="B30" s="129"/>
      <c r="C30" s="55" t="s">
        <v>10</v>
      </c>
      <c r="D30" s="56" t="s">
        <v>11</v>
      </c>
      <c r="E30" s="57">
        <f>J28*I28</f>
        <v>86400</v>
      </c>
      <c r="J30" s="11"/>
    </row>
    <row r="31" spans="1:10" s="8" customFormat="1" ht="15.75" thickBot="1" x14ac:dyDescent="0.25">
      <c r="A31" s="61"/>
      <c r="B31" s="65" t="s">
        <v>12</v>
      </c>
      <c r="C31" s="66"/>
      <c r="D31" s="67"/>
      <c r="E31" s="68">
        <f>E30</f>
        <v>86400</v>
      </c>
      <c r="F31" s="58"/>
      <c r="J31" s="11"/>
    </row>
    <row r="32" spans="1:10" s="8" customFormat="1" ht="42.75" customHeight="1" x14ac:dyDescent="0.25">
      <c r="A32" s="62"/>
      <c r="B32" s="120" t="s">
        <v>67</v>
      </c>
      <c r="C32" s="120"/>
      <c r="D32" s="63" t="str">
        <f>CONCATENATE("Ки= ", I32)</f>
        <v>Ки= 1,48</v>
      </c>
      <c r="E32" s="64"/>
      <c r="I32" s="8">
        <v>1.48</v>
      </c>
      <c r="J32" s="11"/>
    </row>
    <row r="33" spans="1:10" ht="15.75" thickBot="1" x14ac:dyDescent="0.3">
      <c r="A33" s="59" t="s">
        <v>52</v>
      </c>
      <c r="B33" s="139" t="s">
        <v>12</v>
      </c>
      <c r="C33" s="140"/>
      <c r="D33" s="141"/>
      <c r="E33" s="60">
        <f>E31*I32</f>
        <v>127872</v>
      </c>
      <c r="F33" s="1"/>
    </row>
    <row r="34" spans="1:10" ht="15.75" thickBot="1" x14ac:dyDescent="0.3">
      <c r="A34" s="112" t="s">
        <v>53</v>
      </c>
      <c r="B34" s="113" t="s">
        <v>63</v>
      </c>
      <c r="C34" s="114"/>
      <c r="D34" s="114"/>
      <c r="E34" s="115">
        <f>1.2*E33</f>
        <v>153446.39999999999</v>
      </c>
      <c r="F34" s="1"/>
    </row>
    <row r="35" spans="1:10" ht="15.75" thickBot="1" x14ac:dyDescent="0.3">
      <c r="A35" s="112" t="s">
        <v>54</v>
      </c>
      <c r="B35" s="142" t="s">
        <v>64</v>
      </c>
      <c r="C35" s="143"/>
      <c r="D35" s="143"/>
      <c r="E35" s="115">
        <f>0.2*E34</f>
        <v>30689.279999999999</v>
      </c>
      <c r="F35" s="1"/>
      <c r="G35" s="1">
        <v>1</v>
      </c>
    </row>
    <row r="36" spans="1:10" ht="15.75" thickBot="1" x14ac:dyDescent="0.3">
      <c r="A36" s="111" t="s">
        <v>65</v>
      </c>
      <c r="B36" s="144" t="s">
        <v>66</v>
      </c>
      <c r="C36" s="145"/>
      <c r="D36" s="145"/>
      <c r="E36" s="116">
        <f>E35+E34</f>
        <v>184135.67999999999</v>
      </c>
      <c r="F36" s="1"/>
    </row>
    <row r="37" spans="1:10" x14ac:dyDescent="0.25">
      <c r="E37" s="37"/>
      <c r="F37" s="1"/>
    </row>
    <row r="38" spans="1:10" x14ac:dyDescent="0.25">
      <c r="A38" s="15"/>
      <c r="B38" s="15"/>
      <c r="C38" s="15"/>
      <c r="D38" s="15"/>
      <c r="E38" s="15"/>
      <c r="F38" s="27"/>
      <c r="I38" s="14"/>
      <c r="J38" s="14"/>
    </row>
    <row r="39" spans="1:10" s="33" customFormat="1" ht="15.75" customHeight="1" x14ac:dyDescent="0.25">
      <c r="A39" s="106"/>
      <c r="B39" s="106"/>
      <c r="C39" s="137"/>
      <c r="D39" s="137"/>
      <c r="E39" s="137"/>
    </row>
    <row r="40" spans="1:10" s="33" customFormat="1" x14ac:dyDescent="0.25">
      <c r="A40" s="107"/>
      <c r="B40" s="108"/>
      <c r="C40" s="108"/>
      <c r="D40" s="108"/>
      <c r="E40" s="108"/>
    </row>
    <row r="41" spans="1:10" s="33" customFormat="1" x14ac:dyDescent="0.25">
      <c r="A41" s="109"/>
      <c r="B41" s="109" t="s">
        <v>57</v>
      </c>
      <c r="C41" s="110"/>
      <c r="D41" s="110" t="s">
        <v>58</v>
      </c>
      <c r="E41" s="108"/>
    </row>
    <row r="42" spans="1:10" s="33" customFormat="1" x14ac:dyDescent="0.25">
      <c r="A42" s="109"/>
      <c r="B42" s="109"/>
      <c r="C42" s="138" t="s">
        <v>59</v>
      </c>
      <c r="D42" s="138"/>
      <c r="E42" s="108"/>
    </row>
    <row r="43" spans="1:10" s="33" customFormat="1" x14ac:dyDescent="0.25">
      <c r="A43" s="109"/>
      <c r="B43" s="109"/>
      <c r="C43" s="109"/>
      <c r="D43" s="109"/>
      <c r="E43" s="108"/>
    </row>
    <row r="44" spans="1:10" s="33" customFormat="1" x14ac:dyDescent="0.25">
      <c r="A44" s="109"/>
      <c r="B44" s="109" t="s">
        <v>60</v>
      </c>
      <c r="C44" s="110"/>
      <c r="D44" s="109" t="s">
        <v>61</v>
      </c>
      <c r="E44" s="108"/>
    </row>
    <row r="45" spans="1:10" s="33" customFormat="1" x14ac:dyDescent="0.25">
      <c r="A45" s="109"/>
      <c r="B45" s="109"/>
      <c r="C45" s="138" t="s">
        <v>59</v>
      </c>
      <c r="D45" s="138"/>
      <c r="E45" s="108"/>
    </row>
    <row r="46" spans="1:10" x14ac:dyDescent="0.25">
      <c r="A46" s="107"/>
      <c r="B46" s="108"/>
      <c r="C46" s="108"/>
      <c r="D46" s="108"/>
      <c r="E46" s="108"/>
      <c r="F46" s="27"/>
      <c r="G46" s="14"/>
    </row>
    <row r="47" spans="1:10" x14ac:dyDescent="0.25">
      <c r="A47" s="107"/>
      <c r="B47" s="108"/>
      <c r="C47" s="108"/>
      <c r="D47" s="108"/>
      <c r="E47" s="108"/>
      <c r="F47" s="36"/>
    </row>
    <row r="48" spans="1:10" ht="15.75" x14ac:dyDescent="0.25">
      <c r="A48" s="104"/>
      <c r="B48" s="35"/>
      <c r="C48" s="35"/>
      <c r="D48" s="16"/>
      <c r="E48" s="17"/>
      <c r="F48" s="28"/>
    </row>
    <row r="49" spans="1:6" ht="15.75" x14ac:dyDescent="0.25">
      <c r="A49" s="104"/>
      <c r="B49" s="35"/>
      <c r="C49" s="35"/>
      <c r="D49" s="16"/>
      <c r="E49" s="16"/>
      <c r="F49" s="28"/>
    </row>
    <row r="50" spans="1:6" ht="15.75" x14ac:dyDescent="0.25">
      <c r="A50" s="18"/>
      <c r="B50" s="35"/>
      <c r="C50" s="35"/>
      <c r="D50" s="18"/>
      <c r="E50" s="18"/>
      <c r="F50" s="29"/>
    </row>
    <row r="51" spans="1:6" x14ac:dyDescent="0.25">
      <c r="A51" s="104"/>
      <c r="B51" s="35"/>
      <c r="C51" s="35"/>
      <c r="D51" s="105"/>
      <c r="E51" s="17"/>
      <c r="F51" s="30"/>
    </row>
    <row r="52" spans="1:6" x14ac:dyDescent="0.25">
      <c r="A52" s="104"/>
      <c r="B52" s="35"/>
      <c r="C52" s="35"/>
      <c r="D52" s="35"/>
      <c r="E52" s="17"/>
      <c r="F52" s="30"/>
    </row>
    <row r="53" spans="1:6" x14ac:dyDescent="0.25">
      <c r="A53" s="104"/>
      <c r="B53" s="136"/>
      <c r="C53" s="136"/>
      <c r="D53" s="105"/>
      <c r="E53" s="17"/>
      <c r="F53" s="30"/>
    </row>
    <row r="54" spans="1:6" s="33" customFormat="1" x14ac:dyDescent="0.25">
      <c r="B54" s="35"/>
    </row>
  </sheetData>
  <mergeCells count="23">
    <mergeCell ref="B53:C53"/>
    <mergeCell ref="C39:E39"/>
    <mergeCell ref="C42:D42"/>
    <mergeCell ref="C45:D45"/>
    <mergeCell ref="B33:D33"/>
    <mergeCell ref="B35:D35"/>
    <mergeCell ref="B36:D36"/>
    <mergeCell ref="A2:B2"/>
    <mergeCell ref="A10:E10"/>
    <mergeCell ref="A11:E11"/>
    <mergeCell ref="B32:C32"/>
    <mergeCell ref="A24:E24"/>
    <mergeCell ref="A26:A30"/>
    <mergeCell ref="B26:B30"/>
    <mergeCell ref="C21:E21"/>
    <mergeCell ref="A20:E20"/>
    <mergeCell ref="A12:B13"/>
    <mergeCell ref="A17:E17"/>
    <mergeCell ref="A18:E18"/>
    <mergeCell ref="D12:E13"/>
    <mergeCell ref="A16:C16"/>
    <mergeCell ref="D16:F16"/>
    <mergeCell ref="A19:E19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3" customWidth="1"/>
    <col min="2" max="2" width="26.140625" style="33" customWidth="1"/>
    <col min="3" max="3" width="51.42578125" style="33" customWidth="1"/>
    <col min="4" max="4" width="25.140625" style="33" customWidth="1"/>
    <col min="5" max="5" width="15.85546875" style="33" customWidth="1"/>
    <col min="6" max="16384" width="9.140625" style="33"/>
  </cols>
  <sheetData>
    <row r="1" spans="1:15" x14ac:dyDescent="0.25">
      <c r="C1" s="151" t="s">
        <v>23</v>
      </c>
      <c r="D1" s="152"/>
      <c r="E1" s="152"/>
    </row>
    <row r="2" spans="1:15" ht="6.75" hidden="1" customHeight="1" x14ac:dyDescent="0.25">
      <c r="C2" s="153"/>
      <c r="D2" s="154"/>
      <c r="E2" s="154"/>
    </row>
    <row r="3" spans="1:15" s="71" customFormat="1" ht="15" hidden="1" customHeight="1" x14ac:dyDescent="0.25">
      <c r="A3" s="69"/>
      <c r="B3" s="70" t="s">
        <v>24</v>
      </c>
      <c r="D3" s="155" t="s">
        <v>0</v>
      </c>
      <c r="E3" s="155"/>
    </row>
    <row r="4" spans="1:15" s="71" customFormat="1" ht="51" hidden="1" customHeight="1" x14ac:dyDescent="0.2">
      <c r="A4" s="72"/>
      <c r="B4" s="156" t="s">
        <v>15</v>
      </c>
      <c r="C4" s="156"/>
      <c r="D4" s="157" t="s">
        <v>25</v>
      </c>
      <c r="E4" s="157"/>
    </row>
    <row r="5" spans="1:15" s="70" customFormat="1" ht="18.75" hidden="1" customHeight="1" x14ac:dyDescent="0.25">
      <c r="A5" s="72"/>
      <c r="B5" s="73" t="s">
        <v>26</v>
      </c>
      <c r="C5" s="73"/>
      <c r="D5" s="158" t="s">
        <v>27</v>
      </c>
      <c r="E5" s="158"/>
      <c r="F5" s="158"/>
    </row>
    <row r="6" spans="1:15" s="70" customFormat="1" ht="16.5" hidden="1" customHeight="1" x14ac:dyDescent="0.25">
      <c r="A6" s="74"/>
      <c r="B6" s="74" t="s">
        <v>28</v>
      </c>
      <c r="D6" s="75" t="s">
        <v>28</v>
      </c>
      <c r="E6" s="76"/>
    </row>
    <row r="8" spans="1:15" x14ac:dyDescent="0.25">
      <c r="A8" s="162" t="s">
        <v>29</v>
      </c>
      <c r="B8" s="163"/>
      <c r="C8" s="163"/>
      <c r="D8" s="163"/>
      <c r="E8" s="163"/>
    </row>
    <row r="9" spans="1:15" x14ac:dyDescent="0.25">
      <c r="A9" s="164" t="s">
        <v>1</v>
      </c>
      <c r="B9" s="165"/>
      <c r="C9" s="165"/>
      <c r="D9" s="165"/>
      <c r="E9" s="165"/>
    </row>
    <row r="10" spans="1:15" ht="84" customHeight="1" x14ac:dyDescent="0.25">
      <c r="A10" s="77"/>
      <c r="B10" s="166" t="str">
        <f>'12-01'!A17</f>
        <v>Проект реконструкции ЗТП-241 по адресу: г.Москва,  г.Щербинка (инв. № 43314373)</v>
      </c>
      <c r="C10" s="166"/>
      <c r="D10" s="166"/>
      <c r="E10" s="166"/>
      <c r="I10" s="146"/>
      <c r="J10" s="147"/>
      <c r="K10" s="147"/>
      <c r="L10" s="147"/>
      <c r="M10" s="147"/>
    </row>
    <row r="11" spans="1:15" x14ac:dyDescent="0.25">
      <c r="A11" s="34"/>
      <c r="B11" s="34" t="s">
        <v>13</v>
      </c>
      <c r="C11" s="34"/>
      <c r="D11" s="148" t="s">
        <v>14</v>
      </c>
      <c r="E11" s="148"/>
    </row>
    <row r="12" spans="1:15" ht="18.75" customHeight="1" x14ac:dyDescent="0.25">
      <c r="A12" s="78"/>
      <c r="B12" s="149" t="s">
        <v>30</v>
      </c>
      <c r="C12" s="149"/>
      <c r="D12" s="150" t="s">
        <v>21</v>
      </c>
      <c r="E12" s="150"/>
    </row>
    <row r="13" spans="1:15" ht="84" customHeight="1" x14ac:dyDescent="0.25">
      <c r="A13" s="79" t="s">
        <v>31</v>
      </c>
      <c r="B13" s="79" t="s">
        <v>32</v>
      </c>
      <c r="C13" s="79" t="s">
        <v>33</v>
      </c>
      <c r="D13" s="79" t="s">
        <v>34</v>
      </c>
      <c r="E13" s="79" t="s">
        <v>17</v>
      </c>
    </row>
    <row r="14" spans="1:15" x14ac:dyDescent="0.25">
      <c r="A14" s="80">
        <v>1</v>
      </c>
      <c r="B14" s="80">
        <v>2</v>
      </c>
      <c r="C14" s="80">
        <v>3</v>
      </c>
      <c r="D14" s="80">
        <v>4</v>
      </c>
      <c r="E14" s="80">
        <v>5</v>
      </c>
    </row>
    <row r="15" spans="1:15" x14ac:dyDescent="0.25">
      <c r="A15" s="81"/>
      <c r="B15" s="81" t="s">
        <v>18</v>
      </c>
      <c r="C15" s="81"/>
      <c r="D15" s="82"/>
      <c r="E15" s="83"/>
    </row>
    <row r="16" spans="1:15" s="88" customFormat="1" ht="277.5" customHeight="1" x14ac:dyDescent="0.25">
      <c r="A16" s="82">
        <v>1</v>
      </c>
      <c r="B16" s="84" t="s">
        <v>35</v>
      </c>
      <c r="C16" s="85" t="s">
        <v>36</v>
      </c>
      <c r="D16" s="86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7">
        <f>SUM(H17:H22)*1000</f>
        <v>450426.33360000013</v>
      </c>
      <c r="G16" s="88">
        <v>1</v>
      </c>
      <c r="H16" s="88">
        <v>0.38500000000000001</v>
      </c>
      <c r="I16" s="88">
        <v>0.79500000000000004</v>
      </c>
      <c r="J16" s="88">
        <v>0.18</v>
      </c>
      <c r="K16" s="88">
        <v>1.2050000000000001</v>
      </c>
      <c r="L16" s="88">
        <v>1.2050000000000001</v>
      </c>
      <c r="M16" s="88">
        <v>1.41</v>
      </c>
      <c r="N16" s="88">
        <f>SUM(G16:M16)</f>
        <v>6.1800000000000006</v>
      </c>
      <c r="O16" s="88">
        <f>173.7*N16</f>
        <v>1073.4660000000001</v>
      </c>
    </row>
    <row r="17" spans="1:10" s="92" customFormat="1" ht="17.25" customHeight="1" x14ac:dyDescent="0.25">
      <c r="A17" s="89"/>
      <c r="B17" s="84" t="s">
        <v>37</v>
      </c>
      <c r="C17" s="90"/>
      <c r="D17" s="90"/>
      <c r="E17" s="91">
        <f>SUM(E15:E16)</f>
        <v>450426.33360000013</v>
      </c>
      <c r="G17" s="93" t="s">
        <v>38</v>
      </c>
      <c r="H17" s="92">
        <f>$O$16*0.4*I17*J17</f>
        <v>42.938640000000014</v>
      </c>
      <c r="I17" s="94">
        <v>0.1</v>
      </c>
      <c r="J17" s="92">
        <v>1</v>
      </c>
    </row>
    <row r="18" spans="1:10" s="92" customFormat="1" ht="33" customHeight="1" x14ac:dyDescent="0.25">
      <c r="A18" s="89"/>
      <c r="B18" s="159" t="str">
        <f>'12-01'!B32</f>
        <v>Перевод в текущие  цены по состоянию на 4 кв. 2024 г. (Письмо Минстроя России 18 10.2024 г. N 61327-ИФ/09)</v>
      </c>
      <c r="C18" s="160"/>
      <c r="D18" s="86">
        <f>'12-01'!I32</f>
        <v>1.48</v>
      </c>
      <c r="E18" s="91">
        <f>E17*D18</f>
        <v>666630.97372800019</v>
      </c>
      <c r="G18" s="93" t="s">
        <v>39</v>
      </c>
      <c r="H18" s="92">
        <f t="shared" ref="H18:H22" si="0">$O$16*0.4*I18*J18</f>
        <v>12.881592000000003</v>
      </c>
      <c r="I18" s="94">
        <v>0.03</v>
      </c>
      <c r="J18" s="92">
        <v>1</v>
      </c>
    </row>
    <row r="19" spans="1:10" s="92" customFormat="1" ht="18.75" customHeight="1" x14ac:dyDescent="0.25">
      <c r="A19" s="89"/>
      <c r="B19" s="95" t="s">
        <v>40</v>
      </c>
      <c r="C19" s="96"/>
      <c r="D19" s="97"/>
      <c r="E19" s="91">
        <f>E18</f>
        <v>666630.97372800019</v>
      </c>
      <c r="G19" s="93" t="s">
        <v>41</v>
      </c>
      <c r="H19" s="92">
        <f t="shared" si="0"/>
        <v>42.938640000000014</v>
      </c>
      <c r="I19" s="94">
        <v>0.1</v>
      </c>
      <c r="J19" s="92">
        <v>1</v>
      </c>
    </row>
    <row r="20" spans="1:10" x14ac:dyDescent="0.25">
      <c r="A20" s="161"/>
      <c r="B20" s="161"/>
      <c r="C20" s="161"/>
      <c r="D20" s="161"/>
      <c r="E20" s="161"/>
      <c r="G20" s="93" t="s">
        <v>42</v>
      </c>
      <c r="H20" s="92">
        <f t="shared" si="0"/>
        <v>108.63475920000003</v>
      </c>
      <c r="I20" s="98">
        <v>0.23</v>
      </c>
      <c r="J20" s="33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27"/>
      <c r="G21" s="93" t="s">
        <v>43</v>
      </c>
      <c r="H21" s="92">
        <f t="shared" si="0"/>
        <v>120.22819200000004</v>
      </c>
      <c r="I21" s="99">
        <v>0.28000000000000003</v>
      </c>
      <c r="J21" s="14">
        <v>1</v>
      </c>
    </row>
    <row r="22" spans="1:10" x14ac:dyDescent="0.25">
      <c r="G22" s="93" t="s">
        <v>44</v>
      </c>
      <c r="H22" s="92">
        <f t="shared" si="0"/>
        <v>122.80451040000004</v>
      </c>
      <c r="I22" s="98">
        <v>0.26</v>
      </c>
      <c r="J22" s="33">
        <v>1.1000000000000001</v>
      </c>
    </row>
    <row r="23" spans="1:10" x14ac:dyDescent="0.25">
      <c r="B23" s="35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B18:C18"/>
    <mergeCell ref="A20:E20"/>
    <mergeCell ref="A8:E8"/>
    <mergeCell ref="A9:E9"/>
    <mergeCell ref="B10:E10"/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2024-04-12T07:30:27Z</cp:lastPrinted>
  <dcterms:created xsi:type="dcterms:W3CDTF">2015-09-18T14:41:59Z</dcterms:created>
  <dcterms:modified xsi:type="dcterms:W3CDTF">2025-04-22T06:25:46Z</dcterms:modified>
</cp:coreProperties>
</file>